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320" windowWidth="9720" windowHeight="6120"/>
  </bookViews>
  <sheets>
    <sheet name="ГИС сводная" sheetId="19" r:id="rId1"/>
  </sheets>
  <definedNames>
    <definedName name="_xlnm.Print_Area" localSheetId="0">'ГИС сводная'!$A$1:$Q$40</definedName>
  </definedNames>
  <calcPr calcId="125725"/>
</workbook>
</file>

<file path=xl/calcChain.xml><?xml version="1.0" encoding="utf-8"?>
<calcChain xmlns="http://schemas.openxmlformats.org/spreadsheetml/2006/main">
  <c r="D31" i="19"/>
  <c r="H31" s="1"/>
  <c r="I31" s="1"/>
  <c r="J31" s="1"/>
  <c r="D30"/>
  <c r="P29"/>
  <c r="P20"/>
  <c r="P21"/>
  <c r="P22"/>
  <c r="P23"/>
  <c r="P24"/>
  <c r="P25"/>
  <c r="P19"/>
  <c r="P9"/>
  <c r="P10"/>
  <c r="P11"/>
  <c r="P12"/>
  <c r="P13"/>
  <c r="P14"/>
  <c r="P15"/>
  <c r="P16"/>
  <c r="P17"/>
  <c r="P18"/>
  <c r="P8"/>
  <c r="P31"/>
  <c r="P30"/>
  <c r="K36"/>
  <c r="L36"/>
  <c r="M36"/>
  <c r="N36"/>
  <c r="O36"/>
  <c r="K33"/>
  <c r="L33"/>
  <c r="M33"/>
  <c r="N33"/>
  <c r="O33"/>
  <c r="K32"/>
  <c r="L32"/>
  <c r="M32"/>
  <c r="N32"/>
  <c r="O32"/>
  <c r="K26"/>
  <c r="L26"/>
  <c r="M26"/>
  <c r="N26"/>
  <c r="O26"/>
  <c r="H21"/>
  <c r="I21" s="1"/>
  <c r="J21" s="1"/>
  <c r="H22"/>
  <c r="L22"/>
  <c r="M22" s="1"/>
  <c r="L21"/>
  <c r="M21" s="1"/>
  <c r="L20"/>
  <c r="H35"/>
  <c r="I35" s="1"/>
  <c r="I29"/>
  <c r="J29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31"/>
  <c r="H8"/>
  <c r="H9"/>
  <c r="I9" s="1"/>
  <c r="J9" s="1"/>
  <c r="H10"/>
  <c r="I10" s="1"/>
  <c r="J10" s="1"/>
  <c r="H11"/>
  <c r="I11"/>
  <c r="J11" s="1"/>
  <c r="H12"/>
  <c r="I12" s="1"/>
  <c r="J12" s="1"/>
  <c r="H13"/>
  <c r="I13"/>
  <c r="J13" s="1"/>
  <c r="H14"/>
  <c r="I14" s="1"/>
  <c r="J14" s="1"/>
  <c r="H15"/>
  <c r="I15"/>
  <c r="J15" s="1"/>
  <c r="H16"/>
  <c r="I16" s="1"/>
  <c r="J16" s="1"/>
  <c r="H17"/>
  <c r="I17"/>
  <c r="J17" s="1"/>
  <c r="H18"/>
  <c r="I18" s="1"/>
  <c r="J18" s="1"/>
  <c r="H19"/>
  <c r="I19"/>
  <c r="J19" s="1"/>
  <c r="H20"/>
  <c r="I20" s="1"/>
  <c r="J20" s="1"/>
  <c r="H23"/>
  <c r="I23"/>
  <c r="J23" s="1"/>
  <c r="H24"/>
  <c r="I24" s="1"/>
  <c r="J24" s="1"/>
  <c r="H25"/>
  <c r="I25"/>
  <c r="J25" s="1"/>
  <c r="I8"/>
  <c r="J8" s="1"/>
  <c r="I22"/>
  <c r="J22" s="1"/>
  <c r="H26"/>
  <c r="P26" l="1"/>
  <c r="P32"/>
  <c r="P33" s="1"/>
  <c r="P36" s="1"/>
  <c r="J26"/>
  <c r="I26"/>
  <c r="J35"/>
  <c r="G26" l="1"/>
  <c r="H30"/>
  <c r="I30" s="1"/>
  <c r="I32" l="1"/>
  <c r="I33" s="1"/>
  <c r="G33" s="1"/>
  <c r="G36" s="1"/>
  <c r="J30"/>
  <c r="J32" l="1"/>
  <c r="J33" s="1"/>
  <c r="J36" s="1"/>
</calcChain>
</file>

<file path=xl/sharedStrings.xml><?xml version="1.0" encoding="utf-8"?>
<sst xmlns="http://schemas.openxmlformats.org/spreadsheetml/2006/main" count="100" uniqueCount="62">
  <si>
    <t>1 раз в год</t>
  </si>
  <si>
    <t>4 раза в год</t>
  </si>
  <si>
    <t>Техническое обслуживание внутридомового газового оборудования</t>
  </si>
  <si>
    <t>1 раз в  год</t>
  </si>
  <si>
    <t>1 кв.м асфальта</t>
  </si>
  <si>
    <t>1 кв.м лестничных клеток</t>
  </si>
  <si>
    <t>1 кв.м.общей площади</t>
  </si>
  <si>
    <t>1 раз в  2 суток</t>
  </si>
  <si>
    <t>Текущий ремонт</t>
  </si>
  <si>
    <t>ежемесячно</t>
  </si>
  <si>
    <t>1 метр трубопровода</t>
  </si>
  <si>
    <t>Гидравлические испытания системы отопления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</si>
  <si>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</si>
  <si>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</si>
  <si>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Техническое обслуживание мягкой кровли</t>
  </si>
  <si>
    <t>Техническое обслуживание ГЩВУ (ВРУ)</t>
  </si>
  <si>
    <t>Техническое обслуживание системы освещения общего имущества</t>
  </si>
  <si>
    <t xml:space="preserve">Техническое обслуживание электрических сетей и их оборудования на лестничных клетках </t>
  </si>
  <si>
    <t>Осмотр наружных конструкций панельного дома</t>
  </si>
  <si>
    <t>Дератизация, дезинсекция</t>
  </si>
  <si>
    <t>Проверка дымоходов и вентканалов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</si>
  <si>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</si>
  <si>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</si>
  <si>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</si>
  <si>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№</t>
  </si>
  <si>
    <t>Наименование работы</t>
  </si>
  <si>
    <t>Итого стоимость в руб. в год</t>
  </si>
  <si>
    <t>Тариф на 1м2/мес. в руб.</t>
  </si>
  <si>
    <t>1 кв.м.общ.пл.</t>
  </si>
  <si>
    <t>Согласно правилам и нормам обслуживания жилого фонда</t>
  </si>
  <si>
    <t xml:space="preserve"> Площадь МКД</t>
  </si>
  <si>
    <t>по графику</t>
  </si>
  <si>
    <t>Итого стоимость в месяц, руб.</t>
  </si>
  <si>
    <t>Содержание общего имущества и управление МКД</t>
  </si>
  <si>
    <t>1 кв.м кровли( ст-ть пересчитана на 1 кв.м. об.пл.)</t>
  </si>
  <si>
    <t>1 ВРУ  ( ст-ть пересчитана на 1 кв.м. об.пл.)</t>
  </si>
  <si>
    <t>1 кв.м площади вспомогательных помещений ( ст-ть пересчитана на 1 кв.м. об.пл.)</t>
  </si>
  <si>
    <t>1 кв.м лестничных клеток ( ст-ть пересчитана на 1 кв.м. об.пл.)</t>
  </si>
  <si>
    <t xml:space="preserve">1 кв.м.общ.пл. </t>
  </si>
  <si>
    <t>Стоимость на 1 кв м об пл</t>
  </si>
  <si>
    <t>Дежурство слесарей, электриков</t>
  </si>
  <si>
    <t>1 кв.м. общ.пл.</t>
  </si>
  <si>
    <t>убрать при печати</t>
  </si>
  <si>
    <t>Площадь ОИ</t>
  </si>
  <si>
    <t>г. Рязань ул. Костычева д. 8 корп.1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</si>
  <si>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</si>
  <si>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</si>
  <si>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</si>
  <si>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</si>
  <si>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</si>
  <si>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</si>
  <si>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Количество</t>
  </si>
  <si>
    <t>Ед.изм.</t>
  </si>
  <si>
    <t>Цена (руб.)</t>
  </si>
  <si>
    <t>Объем</t>
  </si>
  <si>
    <t>Итого</t>
  </si>
  <si>
    <t>КРСОИ</t>
  </si>
  <si>
    <t>3 раза в год-вентканалы в МКД с газовыми приборами, раз в год-в МКД с электроплитами</t>
  </si>
  <si>
    <t xml:space="preserve">Подметание прилегающей территории, содержание и уборка контейнерных площадок </t>
  </si>
  <si>
    <t>Тариф с КРСОИ на 1м2/мес. в руб.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</si>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</sst>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;[Red]0.00"/>
  </numFmts>
  <fonts count="8">
    <font>
      <sz val="10"/>
      <name val="Arial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color indexed="8"/>
      <name val="Cambria"/>
      <family val="1"/>
      <charset val="204"/>
    </font>
    <font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2" borderId="0" xfId="0" applyFont="1" applyFill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/>
    <xf numFmtId="4" fontId="4" fillId="0" borderId="0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/>
    <xf numFmtId="4" fontId="2" fillId="0" borderId="0" xfId="0" applyNumberFormat="1" applyFont="1" applyFill="1"/>
    <xf numFmtId="0" fontId="2" fillId="3" borderId="0" xfId="0" applyFont="1" applyFill="1"/>
    <xf numFmtId="0" fontId="2" fillId="0" borderId="1" xfId="0" applyFont="1" applyBorder="1"/>
    <xf numFmtId="0" fontId="7" fillId="3" borderId="1" xfId="0" applyFont="1" applyFill="1" applyBorder="1" applyAlignment="1">
      <alignment horizontal="justify" vertical="center" wrapText="1"/>
    </xf>
    <xf numFmtId="0" fontId="4" fillId="3" borderId="0" xfId="0" applyFont="1" applyFill="1"/>
    <xf numFmtId="0" fontId="3" fillId="3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" fontId="4" fillId="0" borderId="1" xfId="0" applyNumberFormat="1" applyFont="1" applyFill="1" applyBorder="1"/>
    <xf numFmtId="4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/>
    <xf numFmtId="165" fontId="4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left" vertical="top" wrapText="1"/>
    </xf>
    <xf numFmtId="0" fontId="0" fillId="0" borderId="7" xfId="0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0" xfId="0" applyFont="1" applyFill="1" applyAlignment="1">
      <alignment horizontal="left"/>
    </xf>
    <xf numFmtId="0" fontId="0" fillId="0" borderId="0" xfId="0" applyAlignment="1"/>
    <xf numFmtId="0" fontId="4" fillId="0" borderId="0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/>
    <xf numFmtId="0" fontId="0" fillId="0" borderId="5" xfId="0" applyBorder="1" applyAlignment="1"/>
    <xf numFmtId="0" fontId="3" fillId="0" borderId="4" xfId="0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view="pageBreakPreview" topLeftCell="A19" zoomScale="75" zoomScaleNormal="100" zoomScaleSheetLayoutView="75" workbookViewId="0">
      <selection activeCell="Q4" sqref="Q4"/>
    </sheetView>
  </sheetViews>
  <sheetFormatPr defaultColWidth="8.85546875" defaultRowHeight="15.75"/>
  <cols>
    <col min="1" max="1" width="12.42578125" style="2" customWidth="1"/>
    <col min="2" max="2" width="48" style="2" customWidth="1"/>
    <col min="3" max="3" width="22.5703125" style="2" customWidth="1"/>
    <col min="4" max="4" width="14.7109375" style="2" hidden="1" customWidth="1"/>
    <col min="5" max="5" width="12.42578125" style="2" customWidth="1"/>
    <col min="6" max="6" width="22.85546875" style="1" customWidth="1"/>
    <col min="7" max="7" width="14.5703125" style="1" hidden="1" customWidth="1"/>
    <col min="8" max="8" width="18.85546875" style="34" hidden="1" customWidth="1"/>
    <col min="9" max="9" width="16.28515625" style="23" hidden="1" customWidth="1"/>
    <col min="10" max="10" width="13.28515625" style="23" hidden="1" customWidth="1"/>
    <col min="11" max="11" width="12.85546875" style="2" hidden="1" customWidth="1"/>
    <col min="12" max="12" width="14" style="2" hidden="1" customWidth="1"/>
    <col min="13" max="13" width="12.42578125" style="2" hidden="1" customWidth="1"/>
    <col min="14" max="15" width="8.85546875" style="2" hidden="1" customWidth="1"/>
    <col min="16" max="16" width="22" style="41" customWidth="1"/>
    <col min="17" max="16384" width="8.85546875" style="2"/>
  </cols>
  <sheetData>
    <row r="1" spans="1:16">
      <c r="F1" s="44"/>
      <c r="G1" s="6"/>
      <c r="H1" s="22"/>
    </row>
    <row r="2" spans="1:16">
      <c r="E2" s="88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15" customHeight="1">
      <c r="A3" s="90" t="s">
        <v>61</v>
      </c>
      <c r="B3" s="90"/>
      <c r="C3" s="90"/>
      <c r="D3" s="90"/>
      <c r="E3" s="90"/>
      <c r="F3" s="90"/>
      <c r="G3" s="90"/>
      <c r="H3" s="90"/>
      <c r="I3" s="90"/>
      <c r="J3" s="89"/>
      <c r="K3" s="89"/>
      <c r="L3" s="89"/>
      <c r="M3" s="89"/>
      <c r="N3" s="89"/>
      <c r="O3" s="89"/>
      <c r="P3" s="89"/>
    </row>
    <row r="4" spans="1:16" s="35" customFormat="1" ht="38.25" customHeight="1">
      <c r="A4" s="90"/>
      <c r="B4" s="90"/>
      <c r="C4" s="90"/>
      <c r="D4" s="90"/>
      <c r="E4" s="90"/>
      <c r="F4" s="90"/>
      <c r="G4" s="90"/>
      <c r="H4" s="90"/>
      <c r="I4" s="90"/>
      <c r="J4" s="89"/>
      <c r="K4" s="89"/>
      <c r="L4" s="89"/>
      <c r="M4" s="89"/>
      <c r="N4" s="89"/>
      <c r="O4" s="89"/>
      <c r="P4" s="89"/>
    </row>
    <row r="5" spans="1:16" ht="20.25" customHeight="1">
      <c r="A5" s="7"/>
      <c r="B5" s="7" t="s">
        <v>44</v>
      </c>
      <c r="C5" s="7" t="s">
        <v>30</v>
      </c>
      <c r="D5" s="8">
        <v>4413.3</v>
      </c>
      <c r="E5" s="8">
        <v>4413.3</v>
      </c>
      <c r="F5" s="9"/>
      <c r="G5" s="9"/>
      <c r="H5" s="24"/>
      <c r="I5" s="25"/>
      <c r="K5" s="7"/>
      <c r="L5" s="7"/>
    </row>
    <row r="6" spans="1:16" ht="20.25" customHeight="1">
      <c r="A6" s="94" t="s">
        <v>33</v>
      </c>
      <c r="B6" s="94"/>
      <c r="C6" s="94"/>
      <c r="D6" s="94"/>
      <c r="E6" s="94"/>
      <c r="F6" s="94"/>
      <c r="G6" s="94"/>
      <c r="H6" s="94"/>
      <c r="I6" s="94"/>
      <c r="K6" s="91" t="s">
        <v>42</v>
      </c>
      <c r="L6" s="92"/>
      <c r="M6" s="92"/>
    </row>
    <row r="7" spans="1:16" ht="53.45" customHeight="1">
      <c r="A7" s="10" t="s">
        <v>24</v>
      </c>
      <c r="B7" s="10" t="s">
        <v>25</v>
      </c>
      <c r="C7" s="10" t="s">
        <v>52</v>
      </c>
      <c r="D7" s="10" t="s">
        <v>53</v>
      </c>
      <c r="E7" s="10" t="s">
        <v>54</v>
      </c>
      <c r="F7" s="11" t="s">
        <v>50</v>
      </c>
      <c r="G7" s="11" t="s">
        <v>51</v>
      </c>
      <c r="H7" s="26" t="s">
        <v>32</v>
      </c>
      <c r="I7" s="21" t="s">
        <v>26</v>
      </c>
      <c r="J7" s="26" t="s">
        <v>39</v>
      </c>
      <c r="K7" s="10" t="s">
        <v>43</v>
      </c>
      <c r="L7" s="10"/>
      <c r="M7" s="36"/>
      <c r="P7" s="26" t="s">
        <v>39</v>
      </c>
    </row>
    <row r="8" spans="1:16" ht="63">
      <c r="A8" s="10">
        <v>1</v>
      </c>
      <c r="B8" s="12" t="s">
        <v>13</v>
      </c>
      <c r="C8" s="10" t="s">
        <v>28</v>
      </c>
      <c r="D8" s="5">
        <v>0.33</v>
      </c>
      <c r="E8" s="5">
        <v>4413.3</v>
      </c>
      <c r="F8" s="11" t="s">
        <v>29</v>
      </c>
      <c r="G8" s="11">
        <v>12</v>
      </c>
      <c r="H8" s="27">
        <f t="shared" ref="H8:H25" si="0">D8*E8</f>
        <v>1456.3890000000001</v>
      </c>
      <c r="I8" s="21">
        <f t="shared" ref="I8:I25" si="1">H8*G8</f>
        <v>17476.668000000001</v>
      </c>
      <c r="J8" s="28">
        <f>I8/G8/E8</f>
        <v>0.33</v>
      </c>
      <c r="K8" s="10"/>
      <c r="L8" s="10"/>
      <c r="M8" s="36"/>
      <c r="P8" s="42">
        <f>J8*1.04*1.092*1.072*1.0915*1.1304*1.108</f>
        <v>0.54923771563469515</v>
      </c>
    </row>
    <row r="9" spans="1:16" ht="63">
      <c r="A9" s="10">
        <f>A8+1</f>
        <v>2</v>
      </c>
      <c r="B9" s="37" t="s">
        <v>46</v>
      </c>
      <c r="C9" s="10" t="s">
        <v>28</v>
      </c>
      <c r="D9" s="5">
        <v>0.08</v>
      </c>
      <c r="E9" s="5">
        <v>4413.3</v>
      </c>
      <c r="F9" s="11" t="s">
        <v>29</v>
      </c>
      <c r="G9" s="11">
        <v>12</v>
      </c>
      <c r="H9" s="27">
        <f t="shared" si="0"/>
        <v>353.06400000000002</v>
      </c>
      <c r="I9" s="21">
        <f t="shared" si="1"/>
        <v>4236.768</v>
      </c>
      <c r="J9" s="28">
        <f t="shared" ref="J9:J25" si="2">I9/G9/E9</f>
        <v>0.08</v>
      </c>
      <c r="K9" s="10"/>
      <c r="L9" s="10"/>
      <c r="M9" s="36"/>
      <c r="P9" s="42">
        <f t="shared" ref="P9:P25" si="3">J9*1.04*1.092*1.072*1.0915*1.1304*1.108</f>
        <v>0.13314853712356248</v>
      </c>
    </row>
    <row r="10" spans="1:16" ht="63">
      <c r="A10" s="10">
        <f t="shared" ref="A10:A25" si="4">A9+1</f>
        <v>3</v>
      </c>
      <c r="B10" s="12" t="s">
        <v>14</v>
      </c>
      <c r="C10" s="10" t="s">
        <v>34</v>
      </c>
      <c r="D10" s="5">
        <v>0.16</v>
      </c>
      <c r="E10" s="5">
        <v>4413.3</v>
      </c>
      <c r="F10" s="11" t="s">
        <v>29</v>
      </c>
      <c r="G10" s="11">
        <v>12</v>
      </c>
      <c r="H10" s="27">
        <f t="shared" si="0"/>
        <v>706.12800000000004</v>
      </c>
      <c r="I10" s="21">
        <f t="shared" si="1"/>
        <v>8473.5360000000001</v>
      </c>
      <c r="J10" s="28">
        <f t="shared" si="2"/>
        <v>0.16</v>
      </c>
      <c r="K10" s="10"/>
      <c r="L10" s="10"/>
      <c r="M10" s="36"/>
      <c r="P10" s="42">
        <f t="shared" si="3"/>
        <v>0.26629707424712495</v>
      </c>
    </row>
    <row r="11" spans="1:16" ht="30" customHeight="1">
      <c r="A11" s="10">
        <f t="shared" si="4"/>
        <v>4</v>
      </c>
      <c r="B11" s="12" t="s">
        <v>15</v>
      </c>
      <c r="C11" s="10" t="s">
        <v>35</v>
      </c>
      <c r="D11" s="5">
        <v>7.0000000000000007E-2</v>
      </c>
      <c r="E11" s="5">
        <v>4413.3</v>
      </c>
      <c r="F11" s="11" t="s">
        <v>29</v>
      </c>
      <c r="G11" s="11">
        <v>12</v>
      </c>
      <c r="H11" s="27">
        <f t="shared" si="0"/>
        <v>308.93100000000004</v>
      </c>
      <c r="I11" s="21">
        <f t="shared" si="1"/>
        <v>3707.1720000000005</v>
      </c>
      <c r="J11" s="28">
        <f t="shared" si="2"/>
        <v>7.0000000000000007E-2</v>
      </c>
      <c r="K11" s="10"/>
      <c r="L11" s="10"/>
      <c r="M11" s="36"/>
      <c r="P11" s="42">
        <f t="shared" si="3"/>
        <v>0.11650496998311718</v>
      </c>
    </row>
    <row r="12" spans="1:16" ht="78.75">
      <c r="A12" s="10">
        <f t="shared" si="4"/>
        <v>5</v>
      </c>
      <c r="B12" s="12" t="s">
        <v>16</v>
      </c>
      <c r="C12" s="10" t="s">
        <v>36</v>
      </c>
      <c r="D12" s="5">
        <v>0.04</v>
      </c>
      <c r="E12" s="5">
        <v>4413.3</v>
      </c>
      <c r="F12" s="11" t="s">
        <v>29</v>
      </c>
      <c r="G12" s="11">
        <v>12</v>
      </c>
      <c r="H12" s="27">
        <f t="shared" si="0"/>
        <v>176.53200000000001</v>
      </c>
      <c r="I12" s="21">
        <f t="shared" si="1"/>
        <v>2118.384</v>
      </c>
      <c r="J12" s="28">
        <f t="shared" si="2"/>
        <v>0.04</v>
      </c>
      <c r="K12" s="10"/>
      <c r="L12" s="10"/>
      <c r="M12" s="36"/>
      <c r="P12" s="42">
        <f t="shared" si="3"/>
        <v>6.6574268561781239E-2</v>
      </c>
    </row>
    <row r="13" spans="1:16" ht="63">
      <c r="A13" s="10">
        <f t="shared" si="4"/>
        <v>6</v>
      </c>
      <c r="B13" s="12" t="s">
        <v>17</v>
      </c>
      <c r="C13" s="10" t="s">
        <v>37</v>
      </c>
      <c r="D13" s="5">
        <v>0.2</v>
      </c>
      <c r="E13" s="5">
        <v>4413.3</v>
      </c>
      <c r="F13" s="11" t="s">
        <v>29</v>
      </c>
      <c r="G13" s="11">
        <v>12</v>
      </c>
      <c r="H13" s="27">
        <f t="shared" si="0"/>
        <v>882.66000000000008</v>
      </c>
      <c r="I13" s="21">
        <f t="shared" si="1"/>
        <v>10591.920000000002</v>
      </c>
      <c r="J13" s="28">
        <f t="shared" si="2"/>
        <v>0.20000000000000004</v>
      </c>
      <c r="K13" s="10"/>
      <c r="L13" s="10"/>
      <c r="M13" s="36"/>
      <c r="P13" s="42">
        <f t="shared" si="3"/>
        <v>0.33287134280890629</v>
      </c>
    </row>
    <row r="14" spans="1:16" ht="63">
      <c r="A14" s="10">
        <f t="shared" si="4"/>
        <v>7</v>
      </c>
      <c r="B14" s="12" t="s">
        <v>47</v>
      </c>
      <c r="C14" s="10" t="s">
        <v>6</v>
      </c>
      <c r="D14" s="5">
        <v>0.18000000000000002</v>
      </c>
      <c r="E14" s="5">
        <v>4413.3</v>
      </c>
      <c r="F14" s="11" t="s">
        <v>29</v>
      </c>
      <c r="G14" s="11">
        <v>12</v>
      </c>
      <c r="H14" s="27">
        <f t="shared" si="0"/>
        <v>794.39400000000012</v>
      </c>
      <c r="I14" s="21">
        <f t="shared" si="1"/>
        <v>9532.728000000001</v>
      </c>
      <c r="J14" s="28">
        <f t="shared" si="2"/>
        <v>0.18000000000000002</v>
      </c>
      <c r="K14" s="10"/>
      <c r="L14" s="10"/>
      <c r="M14" s="36"/>
      <c r="P14" s="42">
        <f t="shared" si="3"/>
        <v>0.29958420852801565</v>
      </c>
    </row>
    <row r="15" spans="1:16" ht="63">
      <c r="A15" s="10">
        <f t="shared" si="4"/>
        <v>8</v>
      </c>
      <c r="B15" s="12" t="s">
        <v>18</v>
      </c>
      <c r="C15" s="10" t="s">
        <v>6</v>
      </c>
      <c r="D15" s="5">
        <v>0.19</v>
      </c>
      <c r="E15" s="5">
        <v>4413.3</v>
      </c>
      <c r="F15" s="11" t="s">
        <v>29</v>
      </c>
      <c r="G15" s="11">
        <v>12</v>
      </c>
      <c r="H15" s="27">
        <f t="shared" si="0"/>
        <v>838.52700000000004</v>
      </c>
      <c r="I15" s="21">
        <f t="shared" si="1"/>
        <v>10062.324000000001</v>
      </c>
      <c r="J15" s="28">
        <f t="shared" si="2"/>
        <v>0.19</v>
      </c>
      <c r="K15" s="10"/>
      <c r="L15" s="10"/>
      <c r="M15" s="36"/>
      <c r="P15" s="42">
        <f t="shared" si="3"/>
        <v>0.31622777566846089</v>
      </c>
    </row>
    <row r="16" spans="1:16" ht="33" customHeight="1">
      <c r="A16" s="10">
        <f t="shared" si="4"/>
        <v>9</v>
      </c>
      <c r="B16" s="12" t="s">
        <v>48</v>
      </c>
      <c r="C16" s="10" t="s">
        <v>28</v>
      </c>
      <c r="D16" s="5">
        <v>0.52</v>
      </c>
      <c r="E16" s="5">
        <v>4413.3</v>
      </c>
      <c r="F16" s="11" t="s">
        <v>49</v>
      </c>
      <c r="G16" s="11">
        <v>12</v>
      </c>
      <c r="H16" s="27">
        <f t="shared" si="0"/>
        <v>2294.9160000000002</v>
      </c>
      <c r="I16" s="21">
        <f t="shared" si="1"/>
        <v>27538.992000000002</v>
      </c>
      <c r="J16" s="28">
        <f t="shared" si="2"/>
        <v>0.52</v>
      </c>
      <c r="K16" s="10"/>
      <c r="L16" s="10"/>
      <c r="M16" s="36"/>
      <c r="P16" s="42">
        <f t="shared" si="3"/>
        <v>0.8654654913031562</v>
      </c>
    </row>
    <row r="17" spans="1:17" ht="33" customHeight="1">
      <c r="A17" s="10">
        <f t="shared" si="4"/>
        <v>10</v>
      </c>
      <c r="B17" s="12" t="s">
        <v>40</v>
      </c>
      <c r="C17" s="10" t="s">
        <v>41</v>
      </c>
      <c r="D17" s="5">
        <v>0.44</v>
      </c>
      <c r="E17" s="5">
        <v>4413.3</v>
      </c>
      <c r="F17" s="11" t="s">
        <v>49</v>
      </c>
      <c r="G17" s="11">
        <v>12</v>
      </c>
      <c r="H17" s="27">
        <f t="shared" si="0"/>
        <v>1941.8520000000001</v>
      </c>
      <c r="I17" s="21">
        <f t="shared" si="1"/>
        <v>23302.224000000002</v>
      </c>
      <c r="J17" s="28">
        <f t="shared" si="2"/>
        <v>0.44</v>
      </c>
      <c r="K17" s="10"/>
      <c r="L17" s="10"/>
      <c r="M17" s="36"/>
      <c r="P17" s="42">
        <f t="shared" si="3"/>
        <v>0.73231695417959375</v>
      </c>
    </row>
    <row r="18" spans="1:17" ht="41.25" customHeight="1">
      <c r="A18" s="10">
        <f t="shared" si="4"/>
        <v>11</v>
      </c>
      <c r="B18" s="12" t="s">
        <v>19</v>
      </c>
      <c r="C18" s="10" t="s">
        <v>6</v>
      </c>
      <c r="D18" s="5">
        <v>0.05</v>
      </c>
      <c r="E18" s="5">
        <v>4413.3</v>
      </c>
      <c r="F18" s="11" t="s">
        <v>1</v>
      </c>
      <c r="G18" s="11">
        <v>12</v>
      </c>
      <c r="H18" s="27">
        <f t="shared" si="0"/>
        <v>220.66500000000002</v>
      </c>
      <c r="I18" s="21">
        <f t="shared" si="1"/>
        <v>2647.9800000000005</v>
      </c>
      <c r="J18" s="28">
        <f t="shared" si="2"/>
        <v>5.000000000000001E-2</v>
      </c>
      <c r="K18" s="10"/>
      <c r="L18" s="10"/>
      <c r="M18" s="36"/>
      <c r="P18" s="42">
        <f t="shared" si="3"/>
        <v>8.3217835702226572E-2</v>
      </c>
    </row>
    <row r="19" spans="1:17" ht="96.75" customHeight="1">
      <c r="A19" s="10">
        <f t="shared" si="4"/>
        <v>12</v>
      </c>
      <c r="B19" s="12" t="s">
        <v>20</v>
      </c>
      <c r="C19" s="10" t="s">
        <v>6</v>
      </c>
      <c r="D19" s="5">
        <v>0.08</v>
      </c>
      <c r="E19" s="5">
        <v>4413.3</v>
      </c>
      <c r="F19" s="11" t="s">
        <v>57</v>
      </c>
      <c r="G19" s="11">
        <v>12</v>
      </c>
      <c r="H19" s="27">
        <f t="shared" si="0"/>
        <v>353.06400000000002</v>
      </c>
      <c r="I19" s="21">
        <f t="shared" si="1"/>
        <v>4236.768</v>
      </c>
      <c r="J19" s="28">
        <f t="shared" si="2"/>
        <v>0.08</v>
      </c>
      <c r="K19" s="10"/>
      <c r="L19" s="10"/>
      <c r="M19" s="36"/>
      <c r="P19" s="42">
        <f t="shared" si="3"/>
        <v>0.13314853712356248</v>
      </c>
    </row>
    <row r="20" spans="1:17" ht="31.5">
      <c r="A20" s="10">
        <f t="shared" si="4"/>
        <v>13</v>
      </c>
      <c r="B20" s="12" t="s">
        <v>2</v>
      </c>
      <c r="C20" s="10" t="s">
        <v>38</v>
      </c>
      <c r="D20" s="5">
        <v>0.58000000000000007</v>
      </c>
      <c r="E20" s="5">
        <v>4413.3</v>
      </c>
      <c r="F20" s="11" t="s">
        <v>0</v>
      </c>
      <c r="G20" s="11">
        <v>12</v>
      </c>
      <c r="H20" s="27">
        <f t="shared" si="0"/>
        <v>2559.7140000000004</v>
      </c>
      <c r="I20" s="21">
        <f t="shared" si="1"/>
        <v>30716.568000000007</v>
      </c>
      <c r="J20" s="28">
        <f t="shared" si="2"/>
        <v>0.58000000000000007</v>
      </c>
      <c r="K20" s="10">
        <v>29700</v>
      </c>
      <c r="L20" s="10">
        <f>K20/12/E20</f>
        <v>0.56080483991570929</v>
      </c>
      <c r="M20" s="36"/>
      <c r="P20" s="42">
        <f t="shared" si="3"/>
        <v>0.96532689414582806</v>
      </c>
      <c r="Q20" s="45"/>
    </row>
    <row r="21" spans="1:17" ht="31.5">
      <c r="A21" s="10">
        <f t="shared" si="4"/>
        <v>14</v>
      </c>
      <c r="B21" s="12" t="s">
        <v>45</v>
      </c>
      <c r="C21" s="10" t="s">
        <v>5</v>
      </c>
      <c r="D21" s="5">
        <v>1.42</v>
      </c>
      <c r="E21" s="5">
        <v>4413.3</v>
      </c>
      <c r="F21" s="11" t="s">
        <v>49</v>
      </c>
      <c r="G21" s="11">
        <v>12</v>
      </c>
      <c r="H21" s="27">
        <f t="shared" si="0"/>
        <v>6266.8859999999995</v>
      </c>
      <c r="I21" s="21">
        <f t="shared" si="1"/>
        <v>75202.631999999998</v>
      </c>
      <c r="J21" s="28">
        <f t="shared" si="2"/>
        <v>1.42</v>
      </c>
      <c r="K21" s="10">
        <v>414</v>
      </c>
      <c r="L21" s="10">
        <f>(4639.03+465+42.41)*12</f>
        <v>61757.279999999999</v>
      </c>
      <c r="M21" s="36">
        <f>L21*0.06+L21</f>
        <v>65462.716800000002</v>
      </c>
      <c r="P21" s="42">
        <f t="shared" si="3"/>
        <v>2.3633865339432338</v>
      </c>
    </row>
    <row r="22" spans="1:17" ht="47.25">
      <c r="A22" s="10">
        <f t="shared" si="4"/>
        <v>15</v>
      </c>
      <c r="B22" s="12" t="s">
        <v>58</v>
      </c>
      <c r="C22" s="10" t="s">
        <v>4</v>
      </c>
      <c r="D22" s="5">
        <v>3.11</v>
      </c>
      <c r="E22" s="5">
        <v>4413.3</v>
      </c>
      <c r="F22" s="11" t="s">
        <v>7</v>
      </c>
      <c r="G22" s="11">
        <v>12</v>
      </c>
      <c r="H22" s="27">
        <f t="shared" si="0"/>
        <v>13725.362999999999</v>
      </c>
      <c r="I22" s="21">
        <f t="shared" si="1"/>
        <v>164704.356</v>
      </c>
      <c r="J22" s="28">
        <f t="shared" si="2"/>
        <v>3.11</v>
      </c>
      <c r="K22" s="10">
        <v>1000</v>
      </c>
      <c r="L22" s="10">
        <f>(7374.53+450+488.82)*12</f>
        <v>99760.200000000012</v>
      </c>
      <c r="M22" s="36">
        <f>L22*0.06+L22</f>
        <v>105745.81200000001</v>
      </c>
      <c r="P22" s="42">
        <f t="shared" si="3"/>
        <v>5.1761493806784928</v>
      </c>
    </row>
    <row r="23" spans="1:17">
      <c r="A23" s="10">
        <f t="shared" si="4"/>
        <v>16</v>
      </c>
      <c r="B23" s="13" t="s">
        <v>21</v>
      </c>
      <c r="C23" s="4" t="s">
        <v>28</v>
      </c>
      <c r="D23" s="5">
        <v>1.25</v>
      </c>
      <c r="E23" s="5">
        <v>4413.3</v>
      </c>
      <c r="F23" s="11" t="s">
        <v>49</v>
      </c>
      <c r="G23" s="11">
        <v>12</v>
      </c>
      <c r="H23" s="27">
        <f t="shared" si="0"/>
        <v>5516.625</v>
      </c>
      <c r="I23" s="21">
        <f t="shared" si="1"/>
        <v>66199.5</v>
      </c>
      <c r="J23" s="28">
        <f t="shared" si="2"/>
        <v>1.25</v>
      </c>
      <c r="K23" s="10"/>
      <c r="L23" s="10"/>
      <c r="M23" s="36"/>
      <c r="P23" s="42">
        <f t="shared" si="3"/>
        <v>2.0804458925556641</v>
      </c>
    </row>
    <row r="24" spans="1:17">
      <c r="A24" s="10">
        <f t="shared" si="4"/>
        <v>17</v>
      </c>
      <c r="B24" s="13" t="s">
        <v>22</v>
      </c>
      <c r="C24" s="4" t="s">
        <v>28</v>
      </c>
      <c r="D24" s="5">
        <v>0.13</v>
      </c>
      <c r="E24" s="5">
        <v>4413.3</v>
      </c>
      <c r="F24" s="11" t="s">
        <v>49</v>
      </c>
      <c r="G24" s="11">
        <v>12</v>
      </c>
      <c r="H24" s="27">
        <f t="shared" si="0"/>
        <v>573.72900000000004</v>
      </c>
      <c r="I24" s="21">
        <f t="shared" si="1"/>
        <v>6884.7480000000005</v>
      </c>
      <c r="J24" s="28">
        <f t="shared" si="2"/>
        <v>0.13</v>
      </c>
      <c r="K24" s="10"/>
      <c r="L24" s="10"/>
      <c r="M24" s="36"/>
      <c r="P24" s="42">
        <f t="shared" si="3"/>
        <v>0.21636637282578905</v>
      </c>
    </row>
    <row r="25" spans="1:17" ht="48.75" customHeight="1">
      <c r="A25" s="47">
        <f t="shared" si="4"/>
        <v>18</v>
      </c>
      <c r="B25" s="46" t="s">
        <v>23</v>
      </c>
      <c r="C25" s="48" t="s">
        <v>28</v>
      </c>
      <c r="D25" s="49">
        <v>1.27</v>
      </c>
      <c r="E25" s="49">
        <v>4413.3</v>
      </c>
      <c r="F25" s="50" t="s">
        <v>49</v>
      </c>
      <c r="G25" s="11">
        <v>12</v>
      </c>
      <c r="H25" s="27">
        <f t="shared" si="0"/>
        <v>5604.8910000000005</v>
      </c>
      <c r="I25" s="21">
        <f t="shared" si="1"/>
        <v>67258.69200000001</v>
      </c>
      <c r="J25" s="28">
        <f t="shared" si="2"/>
        <v>1.27</v>
      </c>
      <c r="K25" s="10"/>
      <c r="L25" s="10"/>
      <c r="M25" s="36"/>
      <c r="P25" s="42">
        <f t="shared" si="3"/>
        <v>2.1137330268365546</v>
      </c>
    </row>
    <row r="26" spans="1:17" s="38" customFormat="1">
      <c r="A26" s="83" t="s">
        <v>55</v>
      </c>
      <c r="B26" s="83"/>
      <c r="C26" s="83"/>
      <c r="D26" s="83"/>
      <c r="E26" s="83"/>
      <c r="F26" s="83"/>
      <c r="G26" s="51">
        <f>I26/12/D5</f>
        <v>10.100000000000001</v>
      </c>
      <c r="H26" s="52">
        <f>SUM(H8:H25)</f>
        <v>44574.33</v>
      </c>
      <c r="I26" s="52">
        <f>SUM(I8:I25)</f>
        <v>534891.96000000008</v>
      </c>
      <c r="J26" s="52">
        <f>SUM(J8:J25)</f>
        <v>10.1</v>
      </c>
      <c r="K26" s="52">
        <f t="shared" ref="K26:O26" si="5">SUM(K8:K25)</f>
        <v>31114</v>
      </c>
      <c r="L26" s="52">
        <f t="shared" si="5"/>
        <v>161518.04080483993</v>
      </c>
      <c r="M26" s="52">
        <f t="shared" si="5"/>
        <v>171208.5288</v>
      </c>
      <c r="N26" s="52">
        <f t="shared" si="5"/>
        <v>0</v>
      </c>
      <c r="O26" s="52">
        <f t="shared" si="5"/>
        <v>0</v>
      </c>
      <c r="P26" s="53">
        <f>SUM(P8:P25)</f>
        <v>16.810002811849763</v>
      </c>
    </row>
    <row r="27" spans="1:17" s="35" customFormat="1">
      <c r="A27" s="95" t="s">
        <v>8</v>
      </c>
      <c r="B27" s="95"/>
      <c r="C27" s="95"/>
      <c r="D27" s="95"/>
      <c r="E27" s="95"/>
      <c r="F27" s="95"/>
      <c r="G27" s="95"/>
      <c r="H27" s="95"/>
      <c r="I27" s="95"/>
      <c r="J27" s="34"/>
      <c r="K27" s="34"/>
      <c r="L27" s="34"/>
      <c r="M27" s="1"/>
      <c r="N27" s="1"/>
      <c r="O27" s="1"/>
      <c r="P27" s="54"/>
    </row>
    <row r="28" spans="1:17" s="35" customFormat="1" ht="56.25" customHeight="1">
      <c r="A28" s="55" t="s">
        <v>24</v>
      </c>
      <c r="B28" s="55" t="s">
        <v>25</v>
      </c>
      <c r="C28" s="55" t="s">
        <v>52</v>
      </c>
      <c r="D28" s="55" t="s">
        <v>53</v>
      </c>
      <c r="E28" s="55" t="s">
        <v>54</v>
      </c>
      <c r="F28" s="11" t="s">
        <v>50</v>
      </c>
      <c r="G28" s="11" t="s">
        <v>51</v>
      </c>
      <c r="H28" s="26" t="s">
        <v>32</v>
      </c>
      <c r="I28" s="21" t="s">
        <v>26</v>
      </c>
      <c r="J28" s="26" t="s">
        <v>39</v>
      </c>
      <c r="K28" s="55"/>
      <c r="L28" s="55"/>
      <c r="M28" s="56"/>
      <c r="N28" s="1"/>
      <c r="O28" s="1"/>
      <c r="P28" s="26" t="s">
        <v>39</v>
      </c>
    </row>
    <row r="29" spans="1:17" s="35" customFormat="1" ht="28.15" customHeight="1">
      <c r="A29" s="55">
        <v>1</v>
      </c>
      <c r="B29" s="57" t="s">
        <v>8</v>
      </c>
      <c r="C29" s="4" t="s">
        <v>28</v>
      </c>
      <c r="D29" s="58">
        <v>2.5</v>
      </c>
      <c r="E29" s="55">
        <v>4413.3</v>
      </c>
      <c r="F29" s="11" t="s">
        <v>31</v>
      </c>
      <c r="G29" s="11">
        <v>12</v>
      </c>
      <c r="H29" s="27"/>
      <c r="I29" s="21">
        <f>D29*E29*G29</f>
        <v>132399</v>
      </c>
      <c r="J29" s="59">
        <f>I29/G29/E29</f>
        <v>2.5</v>
      </c>
      <c r="K29" s="55"/>
      <c r="L29" s="55"/>
      <c r="M29" s="56"/>
      <c r="N29" s="1"/>
      <c r="O29" s="1"/>
      <c r="P29" s="60">
        <f>J29*1.04*1.092*1.072*1.0915*1.1304*1.108</f>
        <v>4.1608917851113283</v>
      </c>
    </row>
    <row r="30" spans="1:17" s="35" customFormat="1" ht="36.6" customHeight="1">
      <c r="A30" s="55">
        <v>2</v>
      </c>
      <c r="B30" s="61" t="s">
        <v>11</v>
      </c>
      <c r="C30" s="55" t="s">
        <v>10</v>
      </c>
      <c r="D30" s="58">
        <f>15.97*1.072*1.083*1.1304*1.108</f>
        <v>23.222023881583105</v>
      </c>
      <c r="E30" s="58">
        <v>2500</v>
      </c>
      <c r="F30" s="11" t="s">
        <v>3</v>
      </c>
      <c r="G30" s="11">
        <v>1</v>
      </c>
      <c r="H30" s="27">
        <f>D30*E30</f>
        <v>58055.059703957762</v>
      </c>
      <c r="I30" s="21">
        <f>H30*G30</f>
        <v>58055.059703957762</v>
      </c>
      <c r="J30" s="59">
        <f>I30/12/E29</f>
        <v>1.0962140896826593</v>
      </c>
      <c r="K30" s="55"/>
      <c r="L30" s="55"/>
      <c r="M30" s="56"/>
      <c r="N30" s="1"/>
      <c r="O30" s="1"/>
      <c r="P30" s="60">
        <f>D30*E30/12/E29</f>
        <v>1.0962140896826593</v>
      </c>
    </row>
    <row r="31" spans="1:17" s="35" customFormat="1" ht="34.5" customHeight="1">
      <c r="A31" s="55">
        <f>A30+1</f>
        <v>3</v>
      </c>
      <c r="B31" s="61" t="s">
        <v>12</v>
      </c>
      <c r="C31" s="55" t="s">
        <v>10</v>
      </c>
      <c r="D31" s="58">
        <f>11.52*1.072*1.083*1.1304*1.108</f>
        <v>16.751265818148866</v>
      </c>
      <c r="E31" s="58">
        <v>2500</v>
      </c>
      <c r="F31" s="11" t="s">
        <v>3</v>
      </c>
      <c r="G31" s="11">
        <v>1</v>
      </c>
      <c r="H31" s="27">
        <f>D31*E31</f>
        <v>41878.164545372165</v>
      </c>
      <c r="I31" s="21">
        <f>H31*G31</f>
        <v>41878.164545372165</v>
      </c>
      <c r="J31" s="59">
        <f>I31/12/E29</f>
        <v>0.79075681359700911</v>
      </c>
      <c r="K31" s="55"/>
      <c r="L31" s="55"/>
      <c r="M31" s="56"/>
      <c r="N31" s="1"/>
      <c r="O31" s="1"/>
      <c r="P31" s="60">
        <f>D31*E31/12/E29</f>
        <v>0.79075681359700911</v>
      </c>
    </row>
    <row r="32" spans="1:17" s="39" customFormat="1">
      <c r="A32" s="93" t="s">
        <v>55</v>
      </c>
      <c r="B32" s="93"/>
      <c r="C32" s="93"/>
      <c r="D32" s="93"/>
      <c r="E32" s="93"/>
      <c r="F32" s="93"/>
      <c r="G32" s="62"/>
      <c r="H32" s="63"/>
      <c r="I32" s="64">
        <f>SUM(I29:I31)</f>
        <v>232332.22424932991</v>
      </c>
      <c r="J32" s="65">
        <f>SUM(J29:J31)</f>
        <v>4.3869709032796687</v>
      </c>
      <c r="K32" s="65">
        <f t="shared" ref="K32:O32" si="6">SUM(K29:K31)</f>
        <v>0</v>
      </c>
      <c r="L32" s="65">
        <f t="shared" si="6"/>
        <v>0</v>
      </c>
      <c r="M32" s="65">
        <f t="shared" si="6"/>
        <v>0</v>
      </c>
      <c r="N32" s="65">
        <f t="shared" si="6"/>
        <v>0</v>
      </c>
      <c r="O32" s="65">
        <f t="shared" si="6"/>
        <v>0</v>
      </c>
      <c r="P32" s="66">
        <f>SUM(P29:P31)</f>
        <v>6.0478626883909969</v>
      </c>
    </row>
    <row r="33" spans="1:16" s="38" customFormat="1">
      <c r="A33" s="83" t="s">
        <v>27</v>
      </c>
      <c r="B33" s="83"/>
      <c r="C33" s="83"/>
      <c r="D33" s="83"/>
      <c r="E33" s="83"/>
      <c r="F33" s="83"/>
      <c r="G33" s="51">
        <f>I33/12/E29</f>
        <v>14.486970903279669</v>
      </c>
      <c r="H33" s="52"/>
      <c r="I33" s="67">
        <f>I26+I32</f>
        <v>767224.18424932996</v>
      </c>
      <c r="J33" s="68">
        <f>J26+J32</f>
        <v>14.486970903279669</v>
      </c>
      <c r="K33" s="68">
        <f t="shared" ref="K33:P33" si="7">K26+K32</f>
        <v>31114</v>
      </c>
      <c r="L33" s="68">
        <f t="shared" si="7"/>
        <v>161518.04080483993</v>
      </c>
      <c r="M33" s="68">
        <f t="shared" si="7"/>
        <v>171208.5288</v>
      </c>
      <c r="N33" s="68">
        <f t="shared" si="7"/>
        <v>0</v>
      </c>
      <c r="O33" s="68">
        <f t="shared" si="7"/>
        <v>0</v>
      </c>
      <c r="P33" s="53">
        <f t="shared" si="7"/>
        <v>22.857865500240759</v>
      </c>
    </row>
    <row r="34" spans="1:16" s="38" customFormat="1">
      <c r="A34" s="80" t="s">
        <v>56</v>
      </c>
      <c r="B34" s="81"/>
      <c r="C34" s="81"/>
      <c r="D34" s="81"/>
      <c r="E34" s="81"/>
      <c r="F34" s="81"/>
      <c r="G34" s="81"/>
      <c r="H34" s="81"/>
      <c r="I34" s="81"/>
      <c r="J34" s="82"/>
      <c r="K34" s="69"/>
      <c r="L34" s="69"/>
      <c r="M34" s="70"/>
      <c r="N34" s="71"/>
      <c r="O34" s="71"/>
      <c r="P34" s="72"/>
    </row>
    <row r="35" spans="1:16" s="40" customFormat="1" ht="63.75" customHeight="1">
      <c r="A35" s="73">
        <v>1</v>
      </c>
      <c r="B35" s="57" t="s">
        <v>60</v>
      </c>
      <c r="C35" s="74" t="s">
        <v>28</v>
      </c>
      <c r="D35" s="58">
        <v>1.2</v>
      </c>
      <c r="E35" s="58">
        <v>4413.3</v>
      </c>
      <c r="F35" s="75" t="s">
        <v>9</v>
      </c>
      <c r="G35" s="11">
        <v>12</v>
      </c>
      <c r="H35" s="27">
        <f>D35*E35</f>
        <v>5295.96</v>
      </c>
      <c r="I35" s="21">
        <f>H35*G35</f>
        <v>63551.520000000004</v>
      </c>
      <c r="J35" s="76">
        <f>I35/G35/E35</f>
        <v>1.2</v>
      </c>
      <c r="K35" s="55"/>
      <c r="L35" s="55"/>
      <c r="M35" s="75"/>
      <c r="N35" s="54"/>
      <c r="O35" s="54"/>
      <c r="P35" s="60">
        <v>1.93</v>
      </c>
    </row>
    <row r="36" spans="1:16" s="20" customFormat="1" ht="21.75" customHeight="1">
      <c r="A36" s="83" t="s">
        <v>59</v>
      </c>
      <c r="B36" s="83"/>
      <c r="C36" s="83"/>
      <c r="D36" s="83"/>
      <c r="E36" s="83"/>
      <c r="F36" s="83"/>
      <c r="G36" s="77">
        <f>G33+D35</f>
        <v>15.686970903279668</v>
      </c>
      <c r="H36" s="78"/>
      <c r="I36" s="79"/>
      <c r="J36" s="65">
        <f>J33+J35</f>
        <v>15.686970903279668</v>
      </c>
      <c r="K36" s="65">
        <f t="shared" ref="K36:P36" si="8">K33+K35</f>
        <v>31114</v>
      </c>
      <c r="L36" s="65">
        <f t="shared" si="8"/>
        <v>161518.04080483993</v>
      </c>
      <c r="M36" s="65">
        <f t="shared" si="8"/>
        <v>171208.5288</v>
      </c>
      <c r="N36" s="65">
        <f t="shared" si="8"/>
        <v>0</v>
      </c>
      <c r="O36" s="65">
        <f t="shared" si="8"/>
        <v>0</v>
      </c>
      <c r="P36" s="66">
        <f t="shared" si="8"/>
        <v>24.787865500240759</v>
      </c>
    </row>
    <row r="37" spans="1:16" ht="22.5" customHeight="1">
      <c r="A37" s="14"/>
      <c r="B37" s="84"/>
      <c r="C37" s="84"/>
      <c r="D37" s="84"/>
      <c r="E37" s="84"/>
      <c r="F37" s="84"/>
      <c r="G37" s="84"/>
      <c r="H37" s="84"/>
      <c r="I37" s="84"/>
      <c r="J37" s="85"/>
      <c r="K37" s="85"/>
      <c r="L37" s="85"/>
      <c r="M37" s="85"/>
      <c r="N37" s="85"/>
      <c r="O37" s="85"/>
      <c r="P37" s="85"/>
    </row>
    <row r="38" spans="1:16">
      <c r="A38" s="15"/>
      <c r="B38" s="86"/>
      <c r="C38" s="86"/>
      <c r="D38" s="86"/>
      <c r="E38" s="86"/>
      <c r="F38" s="86"/>
      <c r="G38" s="86"/>
      <c r="H38" s="86"/>
      <c r="I38" s="86"/>
      <c r="J38" s="87"/>
      <c r="K38" s="87"/>
      <c r="L38" s="87"/>
      <c r="M38" s="87"/>
      <c r="N38" s="87"/>
      <c r="O38" s="87"/>
      <c r="P38" s="87"/>
    </row>
    <row r="39" spans="1:16" ht="27" customHeight="1">
      <c r="A39" s="15"/>
      <c r="B39" s="86"/>
      <c r="C39" s="86"/>
      <c r="D39" s="86"/>
      <c r="E39" s="86"/>
      <c r="F39" s="86"/>
      <c r="G39" s="86"/>
      <c r="H39" s="86"/>
      <c r="I39" s="86"/>
      <c r="J39" s="87"/>
      <c r="K39" s="87"/>
      <c r="L39" s="87"/>
      <c r="M39" s="87"/>
      <c r="N39" s="87"/>
      <c r="O39" s="87"/>
      <c r="P39" s="87"/>
    </row>
    <row r="40" spans="1:16">
      <c r="A40" s="15"/>
      <c r="B40" s="15"/>
      <c r="C40" s="15"/>
      <c r="D40" s="15"/>
      <c r="E40" s="15"/>
      <c r="F40" s="16"/>
      <c r="G40" s="16"/>
      <c r="H40" s="29"/>
      <c r="I40" s="30"/>
      <c r="K40" s="15"/>
      <c r="L40" s="15"/>
    </row>
    <row r="41" spans="1:16" s="3" customFormat="1">
      <c r="A41" s="17"/>
      <c r="B41" s="18"/>
      <c r="C41" s="17"/>
      <c r="D41" s="18"/>
      <c r="F41" s="19"/>
      <c r="G41" s="19"/>
      <c r="H41" s="31"/>
      <c r="I41" s="32"/>
      <c r="J41" s="33"/>
      <c r="K41" s="17"/>
      <c r="L41" s="17"/>
      <c r="P41" s="43"/>
    </row>
    <row r="42" spans="1:16" s="3" customFormat="1" ht="15.75" customHeight="1">
      <c r="A42" s="17"/>
      <c r="B42" s="17"/>
      <c r="C42" s="17"/>
      <c r="D42" s="18"/>
      <c r="E42" s="17"/>
      <c r="F42" s="19"/>
      <c r="G42" s="19"/>
      <c r="H42" s="31"/>
      <c r="I42" s="32"/>
      <c r="J42" s="33"/>
      <c r="K42" s="17"/>
      <c r="L42" s="17"/>
      <c r="P42" s="43"/>
    </row>
  </sheetData>
  <mergeCells count="11">
    <mergeCell ref="A34:J34"/>
    <mergeCell ref="A36:F36"/>
    <mergeCell ref="B37:P39"/>
    <mergeCell ref="E2:P2"/>
    <mergeCell ref="A3:P4"/>
    <mergeCell ref="K6:M6"/>
    <mergeCell ref="A32:F32"/>
    <mergeCell ref="A33:F33"/>
    <mergeCell ref="A6:I6"/>
    <mergeCell ref="A26:F26"/>
    <mergeCell ref="A27:I27"/>
  </mergeCells>
  <phoneticPr fontId="0" type="noConversion"/>
  <printOptions horizontalCentered="1" verticalCentered="1"/>
  <pageMargins left="0" right="0" top="0.15748031496062992" bottom="0.15748031496062992" header="0.31496062992125984" footer="0.31496062992125984"/>
  <pageSetup paperSize="9" scale="5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ГИС сводная</vt:lpstr>
      <vt:lpstr>'ГИС сводная'!Область_печати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2026-02-06T07:52:40Z</cp:lastPrinted>
  <dcterms:created xsi:type="dcterms:W3CDTF">1996-10-08T23:32:33Z</dcterms:created>
  <dcterms:modified xsi:type="dcterms:W3CDTF">2026-10-07T11:39:14Z</dcterms:modified>
</cp:coreProperties>
</file>